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50" windowHeight="7095" activeTab="0"/>
  </bookViews>
  <sheets>
    <sheet name="EG + never triers" sheetId="1" r:id="rId1"/>
    <sheet name="Exponential gamma (EG)" sheetId="2" r:id="rId2"/>
    <sheet name="Model Exp + never triers" sheetId="3" r:id="rId3"/>
  </sheets>
  <definedNames>
    <definedName name="solver_adj" localSheetId="0" hidden="1">'EG + never triers'!$E$2:$G$2</definedName>
    <definedName name="solver_adj" localSheetId="1" hidden="1">'Exponential gamma (EG)'!$E$2:$F$2</definedName>
    <definedName name="solver_adj" localSheetId="2" hidden="1">'Model Exp + never triers'!$E$2:$F$2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'EG + never triers'!$E$2</definedName>
    <definedName name="solver_lhs1" localSheetId="1" hidden="1">'Exponential gamma (EG)'!$F$2</definedName>
    <definedName name="solver_lhs1" localSheetId="2" hidden="1">'Model Exp + never triers'!$E$2</definedName>
    <definedName name="solver_lhs2" localSheetId="0" hidden="1">'EG + never triers'!$E$2</definedName>
    <definedName name="solver_lhs2" localSheetId="1" hidden="1">'Exponential gamma (EG)'!$E$2</definedName>
    <definedName name="solver_lhs2" localSheetId="2" hidden="1">'Model Exp + never triers'!$E$2</definedName>
    <definedName name="solver_lhs3" localSheetId="0" hidden="1">'EG + never triers'!$F$2</definedName>
    <definedName name="solver_lhs3" localSheetId="2" hidden="1">'Model Exp + never triers'!$F$2</definedName>
    <definedName name="solver_lhs4" localSheetId="0" hidden="1">'EG + never triers'!$G$2:$G$5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4</definedName>
    <definedName name="solver_num" localSheetId="1" hidden="1">2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'EG + never triers'!$K$2</definedName>
    <definedName name="solver_opt" localSheetId="1" hidden="1">'Exponential gamma (EG)'!$J$2</definedName>
    <definedName name="solver_opt" localSheetId="2" hidden="1">'Model Exp + never triers'!$J$2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3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3</definedName>
    <definedName name="solver_rel3" localSheetId="2" hidden="1">3</definedName>
    <definedName name="solver_rel4" localSheetId="0" hidden="1">3</definedName>
    <definedName name="solver_rhs1" localSheetId="0" hidden="1">1</definedName>
    <definedName name="solver_rhs1" localSheetId="1" hidden="1">0</definedName>
    <definedName name="solver_rhs1" localSheetId="2" hidden="1">1</definedName>
    <definedName name="solver_rhs2" localSheetId="0" hidden="1">0</definedName>
    <definedName name="solver_rhs2" localSheetId="1" hidden="1">0.01</definedName>
    <definedName name="solver_rhs2" localSheetId="2" hidden="1">0</definedName>
    <definedName name="solver_rhs3" localSheetId="0" hidden="1">0</definedName>
    <definedName name="solver_rhs3" localSheetId="2" hidden="1">0</definedName>
    <definedName name="solver_rhs4" localSheetId="0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calcMode="autoNoTable" fullCalcOnLoad="1"/>
</workbook>
</file>

<file path=xl/sharedStrings.xml><?xml version="1.0" encoding="utf-8"?>
<sst xmlns="http://schemas.openxmlformats.org/spreadsheetml/2006/main" count="40" uniqueCount="15">
  <si>
    <t>T (weeks)</t>
  </si>
  <si>
    <t>Cumulative</t>
  </si>
  <si>
    <t>Actual</t>
  </si>
  <si>
    <t>p</t>
  </si>
  <si>
    <t>l</t>
  </si>
  <si>
    <t>F(t)</t>
  </si>
  <si>
    <t>f(t)</t>
  </si>
  <si>
    <t>log f(t)</t>
  </si>
  <si>
    <t>log-lik</t>
  </si>
  <si>
    <t>14+</t>
  </si>
  <si>
    <t>b</t>
  </si>
  <si>
    <t>a</t>
  </si>
  <si>
    <t>Predicted</t>
  </si>
  <si>
    <t>% ERROR</t>
  </si>
  <si>
    <t>MAPE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</si>
</sst>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%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'EG + never triers'!$B$1</c:f>
              <c:strCache>
                <c:ptCount val="1"/>
                <c:pt idx="0">
                  <c:v>Cumulative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'EG + never triers'!$B$2:$B$14</c:f>
              <c:numCache/>
            </c:numRef>
          </c:val>
          <c:smooth val="0"/>
        </c:ser>
        <c:ser>
          <c:idx val="1"/>
          <c:order val="1"/>
          <c:tx>
            <c:strRef>
              <c:f>'EG + never triers'!$C$1</c:f>
              <c:strCache>
                <c:ptCount val="1"/>
                <c:pt idx="0">
                  <c:v>Predicted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'EG + never triers'!$C$2:$C$14</c:f>
              <c:numCache/>
            </c:numRef>
          </c:val>
          <c:smooth val="0"/>
        </c:ser>
        <c:marker val="1"/>
        <c:axId val="62451246"/>
        <c:axId val="25190303"/>
      </c:line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90303"/>
        <c:crosses val="autoZero"/>
        <c:auto val="1"/>
        <c:lblOffset val="100"/>
        <c:noMultiLvlLbl val="0"/>
      </c:catAx>
      <c:valAx>
        <c:axId val="251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1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'Exponential gamma (EG)'!$B$1</c:f>
              <c:strCache>
                <c:ptCount val="1"/>
                <c:pt idx="0">
                  <c:v>Cumulative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gamma (EG)'!$B$2:$B$14</c:f>
              <c:numCache/>
            </c:numRef>
          </c:val>
          <c:smooth val="0"/>
        </c:ser>
        <c:ser>
          <c:idx val="1"/>
          <c:order val="1"/>
          <c:tx>
            <c:strRef>
              <c:f>'Exponential gamma (EG)'!$C$1</c:f>
              <c:strCache>
                <c:ptCount val="1"/>
                <c:pt idx="0">
                  <c:v>Predicted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gamma (EG)'!$C$2:$C$14</c:f>
              <c:numCache/>
            </c:numRef>
          </c:val>
          <c:smooth val="0"/>
        </c:ser>
        <c:marker val="1"/>
        <c:axId val="25386136"/>
        <c:axId val="27148633"/>
      </c:line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48633"/>
        <c:crosses val="autoZero"/>
        <c:auto val="1"/>
        <c:lblOffset val="100"/>
        <c:noMultiLvlLbl val="0"/>
      </c:catAx>
      <c:valAx>
        <c:axId val="2714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'Model Exp + never triers'!$B$1</c:f>
              <c:strCache>
                <c:ptCount val="1"/>
                <c:pt idx="0">
                  <c:v>Cumulative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'Model Exp + never triers'!$B$2:$B$14</c:f>
              <c:numCache/>
            </c:numRef>
          </c:val>
          <c:smooth val="0"/>
        </c:ser>
        <c:ser>
          <c:idx val="1"/>
          <c:order val="1"/>
          <c:tx>
            <c:strRef>
              <c:f>'Model Exp + never triers'!$C$1</c:f>
              <c:strCache>
                <c:ptCount val="1"/>
                <c:pt idx="0">
                  <c:v>Predicted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'Model Exp + never triers'!$C$2:$C$14</c:f>
              <c:numCache/>
            </c:numRef>
          </c:val>
          <c:smooth val="0"/>
        </c:ser>
        <c:marker val="1"/>
        <c:axId val="43011106"/>
        <c:axId val="51555635"/>
      </c:line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11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17</xdr:row>
      <xdr:rowOff>47625</xdr:rowOff>
    </xdr:from>
    <xdr:to>
      <xdr:col>16</xdr:col>
      <xdr:colOff>428625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3724275" y="2800350"/>
        <a:ext cx="6457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114300</xdr:rowOff>
    </xdr:from>
    <xdr:to>
      <xdr:col>11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2450" y="3190875"/>
        <a:ext cx="6200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20</xdr:row>
      <xdr:rowOff>47625</xdr:rowOff>
    </xdr:from>
    <xdr:to>
      <xdr:col>12</xdr:col>
      <xdr:colOff>333375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771650" y="3286125"/>
        <a:ext cx="5876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7">
      <selection activeCell="E2" sqref="E2"/>
    </sheetView>
  </sheetViews>
  <sheetFormatPr defaultColWidth="9.140625" defaultRowHeight="12.75"/>
  <sheetData>
    <row r="1" spans="1:14" ht="12.75">
      <c r="A1" s="2" t="s">
        <v>0</v>
      </c>
      <c r="B1" s="2" t="s">
        <v>1</v>
      </c>
      <c r="C1" s="2" t="s">
        <v>12</v>
      </c>
      <c r="D1" s="2" t="s">
        <v>2</v>
      </c>
      <c r="E1" s="2" t="s">
        <v>3</v>
      </c>
      <c r="F1" s="3" t="s">
        <v>11</v>
      </c>
      <c r="G1" s="3" t="s">
        <v>10</v>
      </c>
      <c r="H1" s="2" t="s">
        <v>5</v>
      </c>
      <c r="I1" s="2" t="s">
        <v>6</v>
      </c>
      <c r="J1" s="2" t="s">
        <v>7</v>
      </c>
      <c r="K1" s="2" t="s">
        <v>8</v>
      </c>
      <c r="N1" s="2" t="s">
        <v>13</v>
      </c>
    </row>
    <row r="2" spans="1:14" ht="12.75">
      <c r="A2">
        <v>1</v>
      </c>
      <c r="B2" s="4">
        <v>8</v>
      </c>
      <c r="C2">
        <f>1499*H2</f>
        <v>9.148927043733565</v>
      </c>
      <c r="D2">
        <f>B2</f>
        <v>8</v>
      </c>
      <c r="E2">
        <v>0.06049079699277664</v>
      </c>
      <c r="F2">
        <v>1034.9802435958372</v>
      </c>
      <c r="G2">
        <v>9730.605530409768</v>
      </c>
      <c r="H2">
        <f>E$2*(1-(G$2/(G$2+A2))^F$2)</f>
        <v>0.006103353598221191</v>
      </c>
      <c r="I2">
        <f>H2</f>
        <v>0.006103353598221191</v>
      </c>
      <c r="J2">
        <f>LN(I2)</f>
        <v>-5.098916888670947</v>
      </c>
      <c r="K2">
        <f>SUMPRODUCT(D2:D15,J2:J15)</f>
        <v>-445.84317572719044</v>
      </c>
      <c r="N2">
        <f>(C2-B2)/B2</f>
        <v>0.1436158804666956</v>
      </c>
    </row>
    <row r="3" spans="1:14" ht="12.75">
      <c r="A3">
        <v>2</v>
      </c>
      <c r="B3">
        <v>14</v>
      </c>
      <c r="C3">
        <f aca="true" t="shared" si="0" ref="C3:C14">1499*H3</f>
        <v>17.37395165196139</v>
      </c>
      <c r="D3">
        <f>B3-B2</f>
        <v>6</v>
      </c>
      <c r="G3">
        <v>0</v>
      </c>
      <c r="H3">
        <f aca="true" t="shared" si="1" ref="H3:H14">E$2*(1-(G$2/(G$2+A3))^F$2)</f>
        <v>0.011590361342202395</v>
      </c>
      <c r="I3">
        <f>H3-H2</f>
        <v>0.005487007743981204</v>
      </c>
      <c r="J3">
        <f aca="true" t="shared" si="2" ref="J3:J14">LN(I3)</f>
        <v>-5.205372209573835</v>
      </c>
      <c r="N3">
        <f aca="true" t="shared" si="3" ref="N3:N15">(C3-B3)/B3</f>
        <v>0.2409965465686708</v>
      </c>
    </row>
    <row r="4" spans="1:14" ht="12.75">
      <c r="A4">
        <v>3</v>
      </c>
      <c r="B4">
        <v>16</v>
      </c>
      <c r="C4">
        <f t="shared" si="0"/>
        <v>24.768454794843013</v>
      </c>
      <c r="D4">
        <f aca="true" t="shared" si="4" ref="D4:D15">B4-B3</f>
        <v>2</v>
      </c>
      <c r="G4">
        <v>0</v>
      </c>
      <c r="H4">
        <f t="shared" si="1"/>
        <v>0.01652331874239027</v>
      </c>
      <c r="I4">
        <f aca="true" t="shared" si="5" ref="I4:I15">H4-H3</f>
        <v>0.004932957400187874</v>
      </c>
      <c r="J4">
        <f t="shared" si="2"/>
        <v>-5.311816592448368</v>
      </c>
      <c r="N4">
        <f t="shared" si="3"/>
        <v>0.5480284246776883</v>
      </c>
    </row>
    <row r="5" spans="1:14" ht="12.75">
      <c r="A5">
        <v>4</v>
      </c>
      <c r="B5">
        <v>32</v>
      </c>
      <c r="C5">
        <f t="shared" si="0"/>
        <v>31.416371037282254</v>
      </c>
      <c r="D5">
        <f t="shared" si="4"/>
        <v>16</v>
      </c>
      <c r="G5">
        <v>0</v>
      </c>
      <c r="H5">
        <f t="shared" si="1"/>
        <v>0.02095821950452452</v>
      </c>
      <c r="I5">
        <f t="shared" si="5"/>
        <v>0.00443490076213425</v>
      </c>
      <c r="J5">
        <f t="shared" si="2"/>
        <v>-5.418250039539882</v>
      </c>
      <c r="N5">
        <f t="shared" si="3"/>
        <v>-0.018238405084929576</v>
      </c>
    </row>
    <row r="6" spans="1:14" ht="12.75">
      <c r="A6">
        <v>5</v>
      </c>
      <c r="B6">
        <v>40</v>
      </c>
      <c r="C6">
        <f t="shared" si="0"/>
        <v>37.39314496248943</v>
      </c>
      <c r="D6">
        <f t="shared" si="4"/>
        <v>8</v>
      </c>
      <c r="H6">
        <f t="shared" si="1"/>
        <v>0.024945393570706756</v>
      </c>
      <c r="I6">
        <f t="shared" si="5"/>
        <v>0.003987174066182236</v>
      </c>
      <c r="J6">
        <f t="shared" si="2"/>
        <v>-5.524672553100446</v>
      </c>
      <c r="N6">
        <f t="shared" si="3"/>
        <v>-0.06517137593776426</v>
      </c>
    </row>
    <row r="7" spans="1:14" ht="12.75">
      <c r="A7">
        <v>6</v>
      </c>
      <c r="B7">
        <v>47</v>
      </c>
      <c r="C7">
        <f t="shared" si="0"/>
        <v>42.76659067661925</v>
      </c>
      <c r="D7">
        <f t="shared" si="4"/>
        <v>7</v>
      </c>
      <c r="H7">
        <f t="shared" si="1"/>
        <v>0.028530080504749335</v>
      </c>
      <c r="I7">
        <f t="shared" si="5"/>
        <v>0.0035846869340425795</v>
      </c>
      <c r="J7">
        <f t="shared" si="2"/>
        <v>-5.6310841353706405</v>
      </c>
      <c r="N7">
        <f t="shared" si="3"/>
        <v>-0.09007253879533507</v>
      </c>
    </row>
    <row r="8" spans="1:14" ht="12.75">
      <c r="A8">
        <v>7</v>
      </c>
      <c r="B8">
        <v>50</v>
      </c>
      <c r="C8">
        <f t="shared" si="0"/>
        <v>47.59766422399561</v>
      </c>
      <c r="D8">
        <f t="shared" si="4"/>
        <v>3</v>
      </c>
      <c r="H8">
        <f t="shared" si="1"/>
        <v>0.031752944779183195</v>
      </c>
      <c r="I8">
        <f t="shared" si="5"/>
        <v>0.00322286427443386</v>
      </c>
      <c r="J8">
        <f t="shared" si="2"/>
        <v>-5.737484788598116</v>
      </c>
      <c r="N8">
        <f t="shared" si="3"/>
        <v>-0.048046715520087845</v>
      </c>
    </row>
    <row r="9" spans="1:14" ht="12.75">
      <c r="A9">
        <v>8</v>
      </c>
      <c r="B9">
        <v>52</v>
      </c>
      <c r="C9">
        <f t="shared" si="0"/>
        <v>51.941157745040975</v>
      </c>
      <c r="D9">
        <f t="shared" si="4"/>
        <v>2</v>
      </c>
      <c r="H9">
        <f t="shared" si="1"/>
        <v>0.03465053885593127</v>
      </c>
      <c r="I9">
        <f t="shared" si="5"/>
        <v>0.0028975940767480765</v>
      </c>
      <c r="J9">
        <f t="shared" si="2"/>
        <v>-5.843874515029623</v>
      </c>
      <c r="N9">
        <f t="shared" si="3"/>
        <v>-0.001131581826135093</v>
      </c>
    </row>
    <row r="10" spans="1:14" ht="12.75">
      <c r="A10">
        <v>9</v>
      </c>
      <c r="B10">
        <v>57</v>
      </c>
      <c r="C10">
        <f t="shared" si="0"/>
        <v>55.846323312366074</v>
      </c>
      <c r="D10">
        <f t="shared" si="4"/>
        <v>5</v>
      </c>
      <c r="H10">
        <f t="shared" si="1"/>
        <v>0.03725571935448037</v>
      </c>
      <c r="I10">
        <f t="shared" si="5"/>
        <v>0.0026051804985490964</v>
      </c>
      <c r="J10">
        <f t="shared" si="2"/>
        <v>-5.9502533169069105</v>
      </c>
      <c r="N10">
        <f t="shared" si="3"/>
        <v>-0.020239941888314485</v>
      </c>
    </row>
    <row r="11" spans="1:14" ht="12.75">
      <c r="A11">
        <v>10</v>
      </c>
      <c r="B11">
        <v>60</v>
      </c>
      <c r="C11">
        <f t="shared" si="0"/>
        <v>59.35743357510034</v>
      </c>
      <c r="D11">
        <f t="shared" si="4"/>
        <v>3</v>
      </c>
      <c r="H11">
        <f t="shared" si="1"/>
        <v>0.03959802106410963</v>
      </c>
      <c r="I11">
        <f t="shared" si="5"/>
        <v>0.002342301709629263</v>
      </c>
      <c r="J11">
        <f t="shared" si="2"/>
        <v>-6.056621196472297</v>
      </c>
      <c r="N11">
        <f t="shared" si="3"/>
        <v>-0.010709440414994376</v>
      </c>
    </row>
    <row r="12" spans="1:14" ht="12.75">
      <c r="A12">
        <v>11</v>
      </c>
      <c r="B12">
        <v>65</v>
      </c>
      <c r="C12">
        <f t="shared" si="0"/>
        <v>62.51428561804398</v>
      </c>
      <c r="D12">
        <f t="shared" si="4"/>
        <v>5</v>
      </c>
      <c r="H12">
        <f t="shared" si="1"/>
        <v>0.0417039930740787</v>
      </c>
      <c r="I12">
        <f t="shared" si="5"/>
        <v>0.002105972009969072</v>
      </c>
      <c r="J12">
        <f t="shared" si="2"/>
        <v>-6.1629781559716506</v>
      </c>
      <c r="N12">
        <f t="shared" si="3"/>
        <v>-0.03824175972240034</v>
      </c>
    </row>
    <row r="13" spans="1:14" ht="12.75">
      <c r="A13">
        <v>12</v>
      </c>
      <c r="B13">
        <v>67</v>
      </c>
      <c r="C13">
        <f t="shared" si="0"/>
        <v>65.35265379217088</v>
      </c>
      <c r="D13">
        <f t="shared" si="4"/>
        <v>2</v>
      </c>
      <c r="H13">
        <f t="shared" si="1"/>
        <v>0.04359750086202194</v>
      </c>
      <c r="I13">
        <f t="shared" si="5"/>
        <v>0.001893507787943234</v>
      </c>
      <c r="J13">
        <f t="shared" si="2"/>
        <v>-6.269324197642642</v>
      </c>
      <c r="N13">
        <f t="shared" si="3"/>
        <v>-0.024587256833270392</v>
      </c>
    </row>
    <row r="14" spans="1:14" ht="12.75">
      <c r="A14">
        <v>13</v>
      </c>
      <c r="B14">
        <v>68</v>
      </c>
      <c r="C14">
        <f t="shared" si="0"/>
        <v>67.90469668881389</v>
      </c>
      <c r="D14">
        <f t="shared" si="4"/>
        <v>1</v>
      </c>
      <c r="H14">
        <f t="shared" si="1"/>
        <v>0.04529999779106997</v>
      </c>
      <c r="I14">
        <f t="shared" si="5"/>
        <v>0.0017024969290480307</v>
      </c>
      <c r="J14">
        <f t="shared" si="2"/>
        <v>-6.375659323731936</v>
      </c>
      <c r="N14">
        <f t="shared" si="3"/>
        <v>-0.0014015192821487438</v>
      </c>
    </row>
    <row r="15" spans="1:14" ht="12.75">
      <c r="A15" t="s">
        <v>9</v>
      </c>
      <c r="B15">
        <v>1499</v>
      </c>
      <c r="C15">
        <f>1499*I15</f>
        <v>1431.0953033111862</v>
      </c>
      <c r="D15">
        <f t="shared" si="4"/>
        <v>1431</v>
      </c>
      <c r="H15">
        <v>1</v>
      </c>
      <c r="I15">
        <f t="shared" si="5"/>
        <v>0.95470000220893</v>
      </c>
      <c r="J15">
        <f>LN(I15)</f>
        <v>-0.04635812166440698</v>
      </c>
      <c r="N15">
        <f t="shared" si="3"/>
        <v>-0.04529999779106993</v>
      </c>
    </row>
    <row r="16" spans="13:14" ht="12.75">
      <c r="M16" t="s">
        <v>14</v>
      </c>
      <c r="N16">
        <f>AVERAGE(N2:N15)</f>
        <v>0.04067859418690034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140" zoomScaleNormal="140" workbookViewId="0" topLeftCell="A19">
      <selection activeCell="G5" sqref="G5"/>
    </sheetView>
  </sheetViews>
  <sheetFormatPr defaultColWidth="9.140625" defaultRowHeight="12.75"/>
  <sheetData>
    <row r="1" spans="1:13" ht="12.75">
      <c r="A1" s="2" t="s">
        <v>0</v>
      </c>
      <c r="B1" s="2" t="s">
        <v>1</v>
      </c>
      <c r="C1" s="2" t="s">
        <v>12</v>
      </c>
      <c r="D1" s="2" t="s">
        <v>2</v>
      </c>
      <c r="E1" s="3" t="s">
        <v>11</v>
      </c>
      <c r="F1" s="3" t="s">
        <v>10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M1" s="2" t="s">
        <v>13</v>
      </c>
    </row>
    <row r="2" spans="1:13" ht="12.75">
      <c r="A2">
        <v>1</v>
      </c>
      <c r="B2" s="4">
        <v>8</v>
      </c>
      <c r="C2">
        <f>1499*G2</f>
        <v>9.122155976033234</v>
      </c>
      <c r="D2">
        <f>B2</f>
        <v>8</v>
      </c>
      <c r="E2">
        <v>0.04158327954073143</v>
      </c>
      <c r="F2">
        <v>6.324595718612465</v>
      </c>
      <c r="G2">
        <f>1-(F$2/(F$2+A2))^E$2</f>
        <v>0.006085494313564532</v>
      </c>
      <c r="H2">
        <f>G2</f>
        <v>0.006085494313564532</v>
      </c>
      <c r="I2">
        <f>LN(H2)</f>
        <v>-5.101847321073806</v>
      </c>
      <c r="J2">
        <f>SUMPRODUCT(D2:D15,I2:I15)</f>
        <v>-446.6387478189801</v>
      </c>
      <c r="M2">
        <f>(C2-B2)/B2</f>
        <v>0.14026949700415425</v>
      </c>
    </row>
    <row r="3" spans="1:13" ht="12.75">
      <c r="A3">
        <v>2</v>
      </c>
      <c r="B3">
        <v>14</v>
      </c>
      <c r="C3">
        <f aca="true" t="shared" si="0" ref="C3:C14">1499*G3</f>
        <v>17.029754088763625</v>
      </c>
      <c r="D3">
        <f>B3-B2</f>
        <v>6</v>
      </c>
      <c r="G3">
        <f aca="true" t="shared" si="1" ref="G2:G14">1-(F$2/(F$2+A3))^E$2</f>
        <v>0.0113607432213233</v>
      </c>
      <c r="H3">
        <f>G3-G2</f>
        <v>0.005275248907758767</v>
      </c>
      <c r="I3">
        <f aca="true" t="shared" si="2" ref="I3:I14">LN(H3)</f>
        <v>-5.244729414428266</v>
      </c>
      <c r="M3">
        <f aca="true" t="shared" si="3" ref="M3:M15">(C3-B3)/B3</f>
        <v>0.2164110063402589</v>
      </c>
    </row>
    <row r="4" spans="1:13" ht="12.75">
      <c r="A4">
        <v>3</v>
      </c>
      <c r="B4">
        <v>16</v>
      </c>
      <c r="C4">
        <f t="shared" si="0"/>
        <v>24.004122089869007</v>
      </c>
      <c r="D4">
        <f aca="true" t="shared" si="4" ref="D4:D15">B4-B3</f>
        <v>2</v>
      </c>
      <c r="G4">
        <f t="shared" si="1"/>
        <v>0.01601342367569647</v>
      </c>
      <c r="H4">
        <f aca="true" t="shared" si="5" ref="H4:H15">G4-G3</f>
        <v>0.00465268045437317</v>
      </c>
      <c r="I4">
        <f t="shared" si="2"/>
        <v>-5.370311783660945</v>
      </c>
      <c r="M4">
        <f t="shared" si="3"/>
        <v>0.5002576306168129</v>
      </c>
    </row>
    <row r="5" spans="1:13" ht="12.75">
      <c r="A5">
        <v>4</v>
      </c>
      <c r="B5">
        <v>32</v>
      </c>
      <c r="C5">
        <f t="shared" si="0"/>
        <v>30.239326092701845</v>
      </c>
      <c r="D5">
        <f t="shared" si="4"/>
        <v>16</v>
      </c>
      <c r="G5">
        <f t="shared" si="1"/>
        <v>0.02017299939473105</v>
      </c>
      <c r="H5">
        <f t="shared" si="5"/>
        <v>0.0041595757190345806</v>
      </c>
      <c r="I5">
        <f t="shared" si="2"/>
        <v>-5.482342200527049</v>
      </c>
      <c r="M5">
        <f t="shared" si="3"/>
        <v>-0.05502105960306736</v>
      </c>
    </row>
    <row r="6" spans="1:13" ht="12.75">
      <c r="A6">
        <v>5</v>
      </c>
      <c r="B6">
        <v>40</v>
      </c>
      <c r="C6">
        <f t="shared" si="0"/>
        <v>35.87482977007327</v>
      </c>
      <c r="D6">
        <f t="shared" si="4"/>
        <v>8</v>
      </c>
      <c r="G6">
        <f t="shared" si="1"/>
        <v>0.023932508185505852</v>
      </c>
      <c r="H6">
        <f t="shared" si="5"/>
        <v>0.0037595087907748015</v>
      </c>
      <c r="I6">
        <f t="shared" si="2"/>
        <v>-5.583466970865962</v>
      </c>
      <c r="M6">
        <f t="shared" si="3"/>
        <v>-0.10312925574816827</v>
      </c>
    </row>
    <row r="7" spans="1:13" ht="12.75">
      <c r="A7">
        <v>6</v>
      </c>
      <c r="B7">
        <v>47</v>
      </c>
      <c r="C7">
        <f t="shared" si="0"/>
        <v>41.01419036318262</v>
      </c>
      <c r="D7">
        <f t="shared" si="4"/>
        <v>7</v>
      </c>
      <c r="G7">
        <f t="shared" si="1"/>
        <v>0.027361034264965056</v>
      </c>
      <c r="H7">
        <f t="shared" si="5"/>
        <v>0.0034285260794592043</v>
      </c>
      <c r="I7">
        <f t="shared" si="2"/>
        <v>-5.675624824601378</v>
      </c>
      <c r="M7">
        <f t="shared" si="3"/>
        <v>-0.1273576518471783</v>
      </c>
    </row>
    <row r="8" spans="1:13" ht="12.75">
      <c r="A8">
        <v>7</v>
      </c>
      <c r="B8">
        <v>50</v>
      </c>
      <c r="C8">
        <f t="shared" si="0"/>
        <v>45.73638936580802</v>
      </c>
      <c r="D8">
        <f t="shared" si="4"/>
        <v>3</v>
      </c>
      <c r="G8">
        <f t="shared" si="1"/>
        <v>0.03051126708859775</v>
      </c>
      <c r="H8">
        <f t="shared" si="5"/>
        <v>0.0031502328236326926</v>
      </c>
      <c r="I8">
        <f t="shared" si="2"/>
        <v>-5.760278916611625</v>
      </c>
      <c r="M8">
        <f t="shared" si="3"/>
        <v>-0.08527221268383954</v>
      </c>
    </row>
    <row r="9" spans="1:13" ht="12.75">
      <c r="A9">
        <v>8</v>
      </c>
      <c r="B9">
        <v>52</v>
      </c>
      <c r="C9">
        <f t="shared" si="0"/>
        <v>50.10302431153643</v>
      </c>
      <c r="D9">
        <f t="shared" si="4"/>
        <v>2</v>
      </c>
      <c r="G9">
        <f t="shared" si="1"/>
        <v>0.033424299073740116</v>
      </c>
      <c r="H9">
        <f t="shared" si="5"/>
        <v>0.002913031985142367</v>
      </c>
      <c r="I9">
        <f t="shared" si="2"/>
        <v>-5.838560820926992</v>
      </c>
      <c r="M9">
        <f t="shared" si="3"/>
        <v>-0.0364803017012225</v>
      </c>
    </row>
    <row r="10" spans="1:13" ht="12.75">
      <c r="A10">
        <v>9</v>
      </c>
      <c r="B10">
        <v>57</v>
      </c>
      <c r="C10">
        <f t="shared" si="0"/>
        <v>54.1630516146208</v>
      </c>
      <c r="D10">
        <f t="shared" si="4"/>
        <v>5</v>
      </c>
      <c r="G10">
        <f t="shared" si="1"/>
        <v>0.03613278960281574</v>
      </c>
      <c r="H10">
        <f t="shared" si="5"/>
        <v>0.0027084905290756245</v>
      </c>
      <c r="I10">
        <f t="shared" si="2"/>
        <v>-5.911363799613943</v>
      </c>
      <c r="M10">
        <f t="shared" si="3"/>
        <v>-0.04977102430489828</v>
      </c>
    </row>
    <row r="11" spans="1:13" ht="12.75">
      <c r="A11">
        <v>10</v>
      </c>
      <c r="B11">
        <v>60</v>
      </c>
      <c r="C11">
        <f t="shared" si="0"/>
        <v>57.956016855805416</v>
      </c>
      <c r="D11">
        <f t="shared" si="4"/>
        <v>3</v>
      </c>
      <c r="G11">
        <f t="shared" si="1"/>
        <v>0.03866311998385952</v>
      </c>
      <c r="H11">
        <f t="shared" si="5"/>
        <v>0.002530330381043777</v>
      </c>
      <c r="I11">
        <f t="shared" si="2"/>
        <v>-5.979405399375441</v>
      </c>
      <c r="M11">
        <f t="shared" si="3"/>
        <v>-0.0340663857365764</v>
      </c>
    </row>
    <row r="12" spans="1:13" ht="12.75">
      <c r="A12">
        <v>11</v>
      </c>
      <c r="B12">
        <v>65</v>
      </c>
      <c r="C12">
        <f t="shared" si="0"/>
        <v>61.51431632773816</v>
      </c>
      <c r="D12">
        <f t="shared" si="4"/>
        <v>5</v>
      </c>
      <c r="G12">
        <f t="shared" si="1"/>
        <v>0.041036902153260946</v>
      </c>
      <c r="H12">
        <f t="shared" si="5"/>
        <v>0.0023737821694014283</v>
      </c>
      <c r="I12">
        <f t="shared" si="2"/>
        <v>-6.043270743785773</v>
      </c>
      <c r="M12">
        <f t="shared" si="3"/>
        <v>-0.05362590265018219</v>
      </c>
    </row>
    <row r="13" spans="1:13" ht="12.75">
      <c r="A13">
        <v>12</v>
      </c>
      <c r="B13">
        <v>67</v>
      </c>
      <c r="C13">
        <f t="shared" si="0"/>
        <v>64.86481851865753</v>
      </c>
      <c r="D13">
        <f t="shared" si="4"/>
        <v>2</v>
      </c>
      <c r="G13">
        <f t="shared" si="1"/>
        <v>0.04327206038602904</v>
      </c>
      <c r="H13">
        <f t="shared" si="5"/>
        <v>0.0022351582327680974</v>
      </c>
      <c r="I13">
        <f t="shared" si="2"/>
        <v>-6.103443255763537</v>
      </c>
      <c r="M13">
        <f t="shared" si="3"/>
        <v>-0.031868380318544345</v>
      </c>
    </row>
    <row r="14" spans="1:13" ht="12.75">
      <c r="A14">
        <v>13</v>
      </c>
      <c r="B14">
        <v>68</v>
      </c>
      <c r="C14">
        <f t="shared" si="0"/>
        <v>68.030051122978</v>
      </c>
      <c r="D14">
        <f t="shared" si="4"/>
        <v>1</v>
      </c>
      <c r="G14">
        <f t="shared" si="1"/>
        <v>0.04538362316409472</v>
      </c>
      <c r="H14">
        <f t="shared" si="5"/>
        <v>0.0021115627780656787</v>
      </c>
      <c r="I14">
        <f t="shared" si="2"/>
        <v>-6.160326952530625</v>
      </c>
      <c r="M14">
        <f t="shared" si="3"/>
        <v>0.0004419282790881512</v>
      </c>
    </row>
    <row r="15" spans="1:13" ht="12.75">
      <c r="A15" t="s">
        <v>9</v>
      </c>
      <c r="B15">
        <v>1499</v>
      </c>
      <c r="C15">
        <f>1499*H15</f>
        <v>1430.969948877022</v>
      </c>
      <c r="D15">
        <f t="shared" si="4"/>
        <v>1431</v>
      </c>
      <c r="G15">
        <v>1</v>
      </c>
      <c r="H15">
        <f t="shared" si="5"/>
        <v>0.9546163768359053</v>
      </c>
      <c r="I15">
        <f>LN(H15)</f>
        <v>-0.04644571885259018</v>
      </c>
      <c r="M15">
        <f t="shared" si="3"/>
        <v>-0.04538362316409471</v>
      </c>
    </row>
    <row r="16" spans="12:13" ht="12.75">
      <c r="L16" t="s">
        <v>14</v>
      </c>
      <c r="M16">
        <f>AVERAGE(M2:M15)</f>
        <v>0.0168145903201816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140" zoomScaleNormal="140" workbookViewId="0" topLeftCell="C1">
      <selection activeCell="E2" sqref="E2"/>
    </sheetView>
  </sheetViews>
  <sheetFormatPr defaultColWidth="9.140625" defaultRowHeight="12.75"/>
  <sheetData>
    <row r="1" spans="1:12" ht="12.75">
      <c r="A1" s="2" t="s">
        <v>0</v>
      </c>
      <c r="B1" s="2" t="s">
        <v>1</v>
      </c>
      <c r="C1" s="2" t="s">
        <v>12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L1" s="2" t="s">
        <v>13</v>
      </c>
    </row>
    <row r="2" spans="1:12" ht="12.75">
      <c r="A2">
        <v>1</v>
      </c>
      <c r="B2" s="4">
        <v>8</v>
      </c>
      <c r="C2">
        <f>1499*G2</f>
        <v>9.24860418822886</v>
      </c>
      <c r="D2">
        <f>B2</f>
        <v>8</v>
      </c>
      <c r="E2">
        <v>0.06000701725966069</v>
      </c>
      <c r="F2">
        <v>0.10849742788918151</v>
      </c>
      <c r="G2">
        <f>E$2*(1-EXP(-F$2*A2))</f>
        <v>0.006169849358391501</v>
      </c>
      <c r="H2">
        <f>G2</f>
        <v>0.006169849358391501</v>
      </c>
      <c r="I2">
        <f>LN(H2)</f>
        <v>-5.088080856534451</v>
      </c>
      <c r="J2">
        <f>SUMPRODUCT(D2:D15,I2:I15)</f>
        <v>-445.8404258513584</v>
      </c>
      <c r="L2">
        <f>(C2-B2)/B2</f>
        <v>0.15607552352860754</v>
      </c>
    </row>
    <row r="3" spans="1:12" ht="12.75">
      <c r="A3">
        <v>2</v>
      </c>
      <c r="B3">
        <v>14</v>
      </c>
      <c r="C3">
        <f aca="true" t="shared" si="0" ref="C3:C14">1499*G3</f>
        <v>17.546278014932813</v>
      </c>
      <c r="D3">
        <f>B3-B2</f>
        <v>6</v>
      </c>
      <c r="G3">
        <f>E$2*(1-EXP(-F$2*A3))</f>
        <v>0.011705322224771724</v>
      </c>
      <c r="H3">
        <f>G3-G2</f>
        <v>0.005535472866380223</v>
      </c>
      <c r="I3">
        <f aca="true" t="shared" si="1" ref="I3:I14">LN(H3)</f>
        <v>-5.196578284423632</v>
      </c>
      <c r="L3">
        <f aca="true" t="shared" si="2" ref="L3:L15">(C3-B3)/B3</f>
        <v>0.25330557249520097</v>
      </c>
    </row>
    <row r="4" spans="1:12" ht="12.75">
      <c r="A4">
        <v>3</v>
      </c>
      <c r="B4">
        <v>16</v>
      </c>
      <c r="C4">
        <f t="shared" si="0"/>
        <v>24.990794996424803</v>
      </c>
      <c r="D4">
        <f aca="true" t="shared" si="3" ref="D4:D15">B4-B3</f>
        <v>2</v>
      </c>
      <c r="G4">
        <f aca="true" t="shared" si="4" ref="G3:G13">E$2*(1-EXP(-F$2*A4))</f>
        <v>0.01667164442723469</v>
      </c>
      <c r="H4">
        <f aca="true" t="shared" si="5" ref="H4:H14">G4-G3</f>
        <v>0.004966322202462967</v>
      </c>
      <c r="I4">
        <f t="shared" si="1"/>
        <v>-5.305075712312815</v>
      </c>
      <c r="L4">
        <f t="shared" si="2"/>
        <v>0.5619246872765502</v>
      </c>
    </row>
    <row r="5" spans="1:12" ht="12.75">
      <c r="A5">
        <v>4</v>
      </c>
      <c r="B5">
        <v>32</v>
      </c>
      <c r="C5">
        <f t="shared" si="0"/>
        <v>31.669875693639586</v>
      </c>
      <c r="D5">
        <f t="shared" si="3"/>
        <v>16</v>
      </c>
      <c r="G5">
        <f t="shared" si="4"/>
        <v>0.021127335352661498</v>
      </c>
      <c r="H5">
        <f t="shared" si="5"/>
        <v>0.004455690925426806</v>
      </c>
      <c r="I5">
        <f t="shared" si="1"/>
        <v>-5.413573140201996</v>
      </c>
      <c r="L5">
        <f t="shared" si="2"/>
        <v>-0.010316384573762938</v>
      </c>
    </row>
    <row r="6" spans="1:12" ht="12.75">
      <c r="A6">
        <v>5</v>
      </c>
      <c r="B6">
        <v>40</v>
      </c>
      <c r="C6">
        <f t="shared" si="0"/>
        <v>37.66222134491737</v>
      </c>
      <c r="D6">
        <f t="shared" si="3"/>
        <v>8</v>
      </c>
      <c r="G6">
        <f t="shared" si="4"/>
        <v>0.02512489749494154</v>
      </c>
      <c r="H6">
        <f t="shared" si="5"/>
        <v>0.0039975621422800416</v>
      </c>
      <c r="I6">
        <f t="shared" si="1"/>
        <v>-5.522070568091178</v>
      </c>
      <c r="L6">
        <f t="shared" si="2"/>
        <v>-0.058444466377065754</v>
      </c>
    </row>
    <row r="7" spans="1:12" ht="12.75">
      <c r="A7">
        <v>6</v>
      </c>
      <c r="B7">
        <v>47</v>
      </c>
      <c r="C7">
        <f t="shared" si="0"/>
        <v>43.03844122190758</v>
      </c>
      <c r="D7">
        <f t="shared" si="3"/>
        <v>7</v>
      </c>
      <c r="G7">
        <f t="shared" si="4"/>
        <v>0.02871143510467484</v>
      </c>
      <c r="H7">
        <f t="shared" si="5"/>
        <v>0.0035865376097332993</v>
      </c>
      <c r="I7">
        <f t="shared" si="1"/>
        <v>-5.630567995980358</v>
      </c>
      <c r="L7">
        <f t="shared" si="2"/>
        <v>-0.0842884846402642</v>
      </c>
    </row>
    <row r="8" spans="1:12" ht="12.75">
      <c r="A8">
        <v>7</v>
      </c>
      <c r="B8">
        <v>50</v>
      </c>
      <c r="C8">
        <f t="shared" si="0"/>
        <v>47.86188463585372</v>
      </c>
      <c r="D8">
        <f t="shared" si="3"/>
        <v>3</v>
      </c>
      <c r="G8">
        <f t="shared" si="4"/>
        <v>0.03192920923005585</v>
      </c>
      <c r="H8">
        <f t="shared" si="5"/>
        <v>0.0032177741253810108</v>
      </c>
      <c r="I8">
        <f t="shared" si="1"/>
        <v>-5.739065423869541</v>
      </c>
      <c r="L8">
        <f t="shared" si="2"/>
        <v>-0.042762307282925606</v>
      </c>
    </row>
    <row r="9" spans="1:12" ht="12.75">
      <c r="A9">
        <v>8</v>
      </c>
      <c r="B9">
        <v>52</v>
      </c>
      <c r="C9">
        <f t="shared" si="0"/>
        <v>52.189387397992455</v>
      </c>
      <c r="D9">
        <f t="shared" si="3"/>
        <v>2</v>
      </c>
      <c r="G9">
        <f t="shared" si="4"/>
        <v>0.03481613568912105</v>
      </c>
      <c r="H9">
        <f t="shared" si="5"/>
        <v>0.0028869264590652005</v>
      </c>
      <c r="I9">
        <f t="shared" si="1"/>
        <v>-5.847562851758726</v>
      </c>
      <c r="L9">
        <f t="shared" si="2"/>
        <v>0.0036420653460087493</v>
      </c>
    </row>
    <row r="10" spans="1:12" ht="12.75">
      <c r="A10">
        <v>9</v>
      </c>
      <c r="B10">
        <v>57</v>
      </c>
      <c r="C10">
        <f t="shared" si="0"/>
        <v>56.07194152979214</v>
      </c>
      <c r="D10">
        <f t="shared" si="3"/>
        <v>5</v>
      </c>
      <c r="G10">
        <f t="shared" si="4"/>
        <v>0.03740623184108882</v>
      </c>
      <c r="H10">
        <f t="shared" si="5"/>
        <v>0.0025900961519677718</v>
      </c>
      <c r="I10">
        <f t="shared" si="1"/>
        <v>-5.9560602796479</v>
      </c>
      <c r="L10">
        <f t="shared" si="2"/>
        <v>-0.01628172754750629</v>
      </c>
    </row>
    <row r="11" spans="1:12" ht="12.75">
      <c r="A11">
        <v>10</v>
      </c>
      <c r="B11">
        <v>60</v>
      </c>
      <c r="C11">
        <f t="shared" si="0"/>
        <v>59.55529611438972</v>
      </c>
      <c r="D11">
        <f t="shared" si="3"/>
        <v>3</v>
      </c>
      <c r="G11">
        <f t="shared" si="4"/>
        <v>0.039730017421207284</v>
      </c>
      <c r="H11">
        <f t="shared" si="5"/>
        <v>0.002323785580118462</v>
      </c>
      <c r="I11">
        <f t="shared" si="1"/>
        <v>-6.064557707537088</v>
      </c>
      <c r="L11">
        <f t="shared" si="2"/>
        <v>-0.007411731426838012</v>
      </c>
    </row>
    <row r="12" spans="1:12" ht="12.75">
      <c r="A12">
        <v>11</v>
      </c>
      <c r="B12">
        <v>65</v>
      </c>
      <c r="C12">
        <f t="shared" si="0"/>
        <v>62.68049636920567</v>
      </c>
      <c r="D12">
        <f t="shared" si="3"/>
        <v>5</v>
      </c>
      <c r="G12">
        <f t="shared" si="4"/>
        <v>0.041814874162245275</v>
      </c>
      <c r="H12">
        <f t="shared" si="5"/>
        <v>0.002084856741037991</v>
      </c>
      <c r="I12">
        <f t="shared" si="1"/>
        <v>-6.173055135426264</v>
      </c>
      <c r="L12">
        <f t="shared" si="2"/>
        <v>-0.035684671242989685</v>
      </c>
    </row>
    <row r="13" spans="1:12" ht="12.75">
      <c r="A13">
        <v>12</v>
      </c>
      <c r="B13">
        <v>67</v>
      </c>
      <c r="C13">
        <f t="shared" si="0"/>
        <v>65.4843672917606</v>
      </c>
      <c r="D13">
        <f t="shared" si="3"/>
        <v>2</v>
      </c>
      <c r="G13">
        <f t="shared" si="4"/>
        <v>0.04368536844013383</v>
      </c>
      <c r="H13">
        <f t="shared" si="5"/>
        <v>0.0018704942778885528</v>
      </c>
      <c r="I13">
        <f t="shared" si="1"/>
        <v>-6.281552563315447</v>
      </c>
      <c r="L13">
        <f t="shared" si="2"/>
        <v>-0.022621383705065588</v>
      </c>
    </row>
    <row r="14" spans="1:12" ht="12.75">
      <c r="A14">
        <v>13</v>
      </c>
      <c r="B14">
        <v>68</v>
      </c>
      <c r="C14">
        <f t="shared" si="0"/>
        <v>67.99994757761084</v>
      </c>
      <c r="D14">
        <f t="shared" si="3"/>
        <v>1</v>
      </c>
      <c r="G14">
        <f>E$2*(1-EXP(-F$2*A14))</f>
        <v>0.04536354074557094</v>
      </c>
      <c r="H14">
        <f t="shared" si="5"/>
        <v>0.0016781723054371117</v>
      </c>
      <c r="I14">
        <f t="shared" si="1"/>
        <v>-6.390049991204629</v>
      </c>
      <c r="L14">
        <f t="shared" si="2"/>
        <v>-7.709174876508234E-07</v>
      </c>
    </row>
    <row r="15" spans="1:12" ht="12.75">
      <c r="A15" t="s">
        <v>9</v>
      </c>
      <c r="B15">
        <v>1499</v>
      </c>
      <c r="C15">
        <f>1499*H15</f>
        <v>1431.0000524223892</v>
      </c>
      <c r="D15">
        <f t="shared" si="3"/>
        <v>1431</v>
      </c>
      <c r="G15">
        <v>1</v>
      </c>
      <c r="H15">
        <f>G15-G14</f>
        <v>0.9546364592544291</v>
      </c>
      <c r="I15">
        <f>LN(H15)</f>
        <v>-0.04642468191275181</v>
      </c>
      <c r="L15">
        <f t="shared" si="2"/>
        <v>-0.045363540745570904</v>
      </c>
    </row>
    <row r="16" spans="4:12" ht="12.75">
      <c r="D16" s="1"/>
      <c r="K16" t="s">
        <v>14</v>
      </c>
      <c r="L16">
        <f>AVERAGE(L2:L15)</f>
        <v>0.046555170013349335</v>
      </c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balemi</dc:creator>
  <cp:keywords/>
  <dc:description/>
  <cp:lastModifiedBy>balemi</cp:lastModifiedBy>
  <dcterms:created xsi:type="dcterms:W3CDTF">2005-04-26T01:34:41Z</dcterms:created>
  <dcterms:modified xsi:type="dcterms:W3CDTF">2005-04-26T21:55:48Z</dcterms:modified>
  <cp:category/>
  <cp:version/>
  <cp:contentType/>
  <cp:contentStatus/>
</cp:coreProperties>
</file>